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<sst xmlns="http://schemas.openxmlformats.org/spreadsheetml/2006/main" count="124" uniqueCount="121">
  <si>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</si>
  <si>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</si>
  <si>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</si>
  <si>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</si>
  <si>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</si>
  <si>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</si>
  <si>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</si>
  <si>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</si>
  <si>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</si>
  <si>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</si>
  <si>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</si>
  <si>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</si>
  <si>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</si>
  <si>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</si>
  <si>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</si>
  <si>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</si>
  <si>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</si>
  <si>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</si>
  <si>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</si>
  <si>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</si>
  <si>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</si>
  <si>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</si>
  <si>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</si>
  <si>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</si>
  <si>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</si>
  <si>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</si>
  <si>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</si>
  <si>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</si>
  <si>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</si>
  <si>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</si>
  <si>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</si>
  <si>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</si>
  <si>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</si>
  <si>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</si>
  <si>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</si>
  <si>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</si>
  <si>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</si>
  <si>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</si>
  <si>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</si>
  <si>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</si>
  <si>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</si>
  <si>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</si>
  <si>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</si>
  <si>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</si>
  <si>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</si>
  <si>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</si>
  <si>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</si>
  <si>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</si>
  <si>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</si>
  <si>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</si>
  <si>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</si>
  <si>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</si>
  <si>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</si>
  <si>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</si>
  <si>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</si>
  <si>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</si>
  <si>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</si>
  <si>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</si>
  <si>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</si>
  <si>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</si>
  <si>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</si>
  <si>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</si>
  <si>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</si>
  <si>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</si>
  <si>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</si>
  <si>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</si>
  <si>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</si>
  <si>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</si>
  <si>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</si>
  <si>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</si>
  <si>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</si>
  <si>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</si>
  <si>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</si>
  <si>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</si>
  <si>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</si>
  <si>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</si>
  <si>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</si>
  <si>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</si>
  <si>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</si>
  <si>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</si>
  <si>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</si>
  <si>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</si>
  <si>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</si>
  <si>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</si>
  <si>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</si>
  <si>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</si>
  <si>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</si>
  <si>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</si>
  <si>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</si>
  <si>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</si>
  <si>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</si>
  <si>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</si>
  <si>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</si>
  <si>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</si>
  <si>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</si>
  <si>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</si>
  <si>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</si>
  <si>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</si>
  <si>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</si>
  <si>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</si>
  <si>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</si>
  <si>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</si>
  <si>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</si>
  <si>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</si>
  <si>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</si>
  <si>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</si>
  <si>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</si>
  <si>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</si>
  <si>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</si>
  <si>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</si>
  <si>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</si>
  <si>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</si>
  <si>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</si>
  <si>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</si>
  <si>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</si>
  <si>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</si>
  <si>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</si>
  <si>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</si>
  <si>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</si>
  <si>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</si>
  <si>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Профінансовано станом на 15.11.16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</si>
</sst>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C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41</v>
      </c>
      <c r="J4" s="84" t="s">
        <v>118</v>
      </c>
      <c r="K4" s="89" t="s">
        <v>119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6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Z5" s="55" t="s">
        <v>116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159205947.87</v>
      </c>
      <c r="E8" s="20">
        <f>E9+E25</f>
        <v>44712047.07</v>
      </c>
      <c r="F8" s="20">
        <f>F9+F25</f>
        <v>114493900.8</v>
      </c>
      <c r="G8" s="20">
        <f>G9+G25</f>
        <v>114493900.8</v>
      </c>
      <c r="H8" s="20">
        <f>H9+H25</f>
        <v>145189838.92000002</v>
      </c>
      <c r="I8" s="70">
        <f>H8/D8*100</f>
        <v>91.19624038076462</v>
      </c>
      <c r="J8" s="70">
        <f>H8/(L8+M8+N8+O8+P8+Q8+R8+U8+N25+O25+P25+Q25+R25+S8+S25+T8+T25+U25+V8)*100</f>
        <v>101.42897687636896</v>
      </c>
      <c r="K8" s="63">
        <f>K9+K17</f>
        <v>4221507.099999999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3487906.11</v>
      </c>
      <c r="W8" s="63">
        <f t="shared" si="0"/>
        <v>4721677.029999999</v>
      </c>
      <c r="X8" s="63">
        <f t="shared" si="0"/>
        <v>44712047.07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44712047.07</v>
      </c>
      <c r="E9" s="23">
        <f>E11+E13+E12+E14+E17+E10+E15+E16</f>
        <v>44712047.07</v>
      </c>
      <c r="F9" s="23"/>
      <c r="G9" s="23"/>
      <c r="H9" s="23">
        <f>H11+H13+H12+H14+H17+H10+H15+H16</f>
        <v>35768862.940000005</v>
      </c>
      <c r="I9" s="45">
        <f>H9/D9*100</f>
        <v>79.99826732155925</v>
      </c>
      <c r="J9" s="45">
        <f>H9/(L9+M9+N9+O9+P9+Q9+R9+S9+U9+T9+M17+N17+O17+P17+Q17+R17+S17+T17+U17+V9)*100</f>
        <v>89.7804485854118</v>
      </c>
      <c r="K9" s="23">
        <f>L9+M9+N9+O9+P9+Q9+R9+S9+T9+U9+V9-H10-H11-H12-H13-H14-H15-H16</f>
        <v>2685501.4699999997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</f>
        <v>3337906.11</v>
      </c>
      <c r="W9" s="25">
        <f>4511739.26-2753308.83+2506400-3264000+519572</f>
        <v>1520402.4299999997</v>
      </c>
      <c r="X9" s="25">
        <f>SUM(L9:W9)</f>
        <v>29396347.07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92">
        <f>(H10+H11+H12+H13+H14+H15+H16)/(L9+M9+N9+O9+P9+Q9+R9+S9+T9+U9+V9)*100</f>
        <v>90.36624048195843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91.36921884161376</v>
      </c>
      <c r="J12" s="93"/>
      <c r="K12" s="51">
        <f t="shared" si="2"/>
        <v>329561.43999999994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</f>
        <v>1731668</v>
      </c>
      <c r="I13" s="46">
        <f aca="true" t="shared" si="3" ref="I13:I24">H13/D13*100</f>
        <v>61.845285714285716</v>
      </c>
      <c r="J13" s="93"/>
      <c r="K13" s="51">
        <f t="shared" si="2"/>
        <v>1068332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99.98540577484614</v>
      </c>
      <c r="J15" s="93"/>
      <c r="K15" s="51">
        <f t="shared" si="2"/>
        <v>307.5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</f>
        <v>157803</v>
      </c>
      <c r="I16" s="46">
        <f t="shared" si="3"/>
        <v>6.987286298652999</v>
      </c>
      <c r="J16" s="94"/>
      <c r="K16" s="51">
        <f t="shared" si="2"/>
        <v>2100627.4299999997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15315700</v>
      </c>
      <c r="E17" s="25">
        <f>E19+E20+E21+E22+E23+E24+E18</f>
        <v>15315700</v>
      </c>
      <c r="F17" s="25"/>
      <c r="G17" s="12"/>
      <c r="H17" s="25">
        <f>H21+H18+H19+H20+H22+H23+H24</f>
        <v>10578419.770000001</v>
      </c>
      <c r="I17" s="46">
        <f t="shared" si="3"/>
        <v>69.06912364436494</v>
      </c>
      <c r="J17" s="92">
        <f>H17/(L17+M17+N17+O17+P17+Q17+R17+S17+T17+U17+V17)*100</f>
        <v>87.32085444184584</v>
      </c>
      <c r="K17" s="71">
        <f>L17+M17+N17+O17+P17+Q17+R17+S17+T17+U17+V17-H17</f>
        <v>1536005.629999999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150000-58725.4+3110000</f>
        <v>3201274.6</v>
      </c>
      <c r="X17" s="23">
        <f>SUM(L17:W17)</f>
        <v>15315700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3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63.03485269056576</v>
      </c>
      <c r="J18" s="93"/>
      <c r="K18" s="79">
        <f>D18-H18</f>
        <v>2407724.8699999996</v>
      </c>
      <c r="Y18" s="69"/>
    </row>
    <row r="19" spans="1:25" ht="18.75">
      <c r="A19" s="1"/>
      <c r="B19" s="21"/>
      <c r="C19" s="26" t="s">
        <v>23</v>
      </c>
      <c r="D19" s="27">
        <f t="shared" si="4"/>
        <v>6437600</v>
      </c>
      <c r="E19" s="27">
        <f>327600+3000000+2000000+1110000</f>
        <v>6437600</v>
      </c>
      <c r="F19" s="27"/>
      <c r="G19" s="28"/>
      <c r="H19" s="27">
        <f>967227.6+543559.2+129600+884272.8+1164690+6055.65+983298+38257.6+23865</f>
        <v>4740825.85</v>
      </c>
      <c r="I19" s="47">
        <f>H19/D19*100</f>
        <v>73.64275273393811</v>
      </c>
      <c r="J19" s="93"/>
      <c r="K19" s="79">
        <f aca="true" t="shared" si="5" ref="K19:K24">D19-H19</f>
        <v>1696774.1500000004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93"/>
      <c r="K20" s="79">
        <f t="shared" si="5"/>
        <v>137278.26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93"/>
      <c r="K21" s="79">
        <f t="shared" si="5"/>
        <v>28894.269999999902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109420975.98</v>
      </c>
      <c r="I25" s="45">
        <f>H25/D25*100</f>
        <v>95.56926195670329</v>
      </c>
      <c r="J25" s="68">
        <f>H25/(L25+M25+N25+O25+P25+Q25+R25+S25+T25+U25+V25)*100</f>
        <v>103.9554537543924</v>
      </c>
      <c r="K25" s="52">
        <f>L25+M25+N25+O25+P25+Q25+R25+S25+T25+T25+U25+V25-H25</f>
        <v>13910404.070000008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2103592.43</v>
      </c>
      <c r="W25" s="62">
        <f t="shared" si="6"/>
        <v>9236339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5">H26/(L26+M26+N26+O26+P26+Q26+R26+S26+T26+U26+V26)*100</f>
        <v>100</v>
      </c>
      <c r="K26" s="52">
        <f aca="true" t="shared" si="10" ref="K26:K89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1" ref="D27:D42">F27</f>
        <v>40000</v>
      </c>
      <c r="E27" s="30"/>
      <c r="F27" s="32">
        <f aca="true" t="shared" si="12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5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52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5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52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1"/>
        <v>541000</v>
      </c>
      <c r="E32" s="30"/>
      <c r="F32" s="32">
        <f t="shared" si="12"/>
        <v>541000</v>
      </c>
      <c r="G32" s="32">
        <f>291000+250000</f>
        <v>541000</v>
      </c>
      <c r="H32" s="25">
        <f>30000</f>
        <v>30000</v>
      </c>
      <c r="I32" s="46">
        <f t="shared" si="14"/>
        <v>5.545286506469501</v>
      </c>
      <c r="J32" s="67">
        <f t="shared" si="9"/>
        <v>5.9405940594059405</v>
      </c>
      <c r="K32" s="52">
        <f t="shared" si="10"/>
        <v>475000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f>241000-36000</f>
        <v>205000</v>
      </c>
      <c r="W32" s="43">
        <v>36000</v>
      </c>
      <c r="X32" s="73">
        <f t="shared" si="13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9"/>
        <v>99.5836002875629</v>
      </c>
      <c r="K33" s="52">
        <f t="shared" si="10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1"/>
        <v>1050000</v>
      </c>
      <c r="E34" s="30"/>
      <c r="F34" s="32">
        <f t="shared" si="12"/>
        <v>1050000</v>
      </c>
      <c r="G34" s="32">
        <f>700000+350000</f>
        <v>1050000</v>
      </c>
      <c r="H34" s="25">
        <f>14000+433000+280000+300000+21454+1398</f>
        <v>1049852</v>
      </c>
      <c r="I34" s="46">
        <f t="shared" si="14"/>
        <v>99.98590476190476</v>
      </c>
      <c r="J34" s="67">
        <f t="shared" si="9"/>
        <v>99.98590476190476</v>
      </c>
      <c r="K34" s="52">
        <f t="shared" si="10"/>
        <v>148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1"/>
        <v>7000000</v>
      </c>
      <c r="E35" s="30"/>
      <c r="F35" s="32">
        <f t="shared" si="12"/>
        <v>7000000</v>
      </c>
      <c r="G35" s="32">
        <v>7000000</v>
      </c>
      <c r="H35" s="25">
        <f>146000+118000+3301936+3041280.8+4900000+48434.87</f>
        <v>11555651.67</v>
      </c>
      <c r="I35" s="46">
        <f t="shared" si="14"/>
        <v>165.08073814285714</v>
      </c>
      <c r="J35" s="67">
        <f t="shared" si="9"/>
        <v>165.08073814285714</v>
      </c>
      <c r="K35" s="52">
        <f t="shared" si="10"/>
        <v>-1955651.67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3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250000+350000+11000000+385798+506503.4+2540985.6+1579928.6+21155+3388311.6+2673656.8+17847+3371000+1497174.73+1120305.05+472936.2+8577</f>
        <v>29184178.98</v>
      </c>
      <c r="I36" s="46">
        <f t="shared" si="14"/>
        <v>98.59519925675676</v>
      </c>
      <c r="J36" s="67">
        <f t="shared" si="9"/>
        <v>101.48900744192517</v>
      </c>
      <c r="K36" s="52">
        <f t="shared" si="10"/>
        <v>10671821.02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1"/>
        <v>49273597</v>
      </c>
      <c r="E38" s="30"/>
      <c r="F38" s="32">
        <f t="shared" si="12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</f>
        <v>44719624.14000001</v>
      </c>
      <c r="I38" s="46">
        <f t="shared" si="14"/>
        <v>90.75778279389671</v>
      </c>
      <c r="J38" s="67">
        <f t="shared" si="9"/>
        <v>104.23849142139376</v>
      </c>
      <c r="K38" s="52">
        <f t="shared" si="10"/>
        <v>2751690.859999992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f>130000-130000+1000000+1.25+1535000+250000+76000-2000000+350000</f>
        <v>1211001.25</v>
      </c>
      <c r="W38" s="43">
        <f>3000000+1000000+248339+250000+1500000+1724000-1000000-350000</f>
        <v>6372339</v>
      </c>
      <c r="X38" s="73">
        <f t="shared" si="13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108000+2394100+780000+290000+1323887.29</f>
        <v>4895987.29</v>
      </c>
      <c r="I39" s="46">
        <f t="shared" si="14"/>
        <v>85.89451385964912</v>
      </c>
      <c r="J39" s="67">
        <f t="shared" si="9"/>
        <v>99.9997404003268</v>
      </c>
      <c r="K39" s="52">
        <f t="shared" si="10"/>
        <v>-665987.29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700000-340000+36000</f>
        <v>396000</v>
      </c>
      <c r="W39" s="43">
        <f>500000+340000-36000</f>
        <v>804000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173000+900000+31000+900000+32000+1100000+32000+500000+21466.9+43601.11+16760.29+377319.01+6388+22832.54+435000+113000+182961.76</f>
        <v>4887329.609999999</v>
      </c>
      <c r="I40" s="46">
        <f t="shared" si="14"/>
        <v>76.60391238244513</v>
      </c>
      <c r="J40" s="67">
        <f t="shared" si="9"/>
        <v>89.67577266055045</v>
      </c>
      <c r="K40" s="52">
        <f t="shared" si="10"/>
        <v>942670.3900000006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>
        <v>-10000</v>
      </c>
      <c r="W40" s="43">
        <f>920000+10000</f>
        <v>930000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3263175+1196936+1083633.68+1062941-1383336+29005.67+48813+823.18+991255.88+392428+7048</f>
        <v>6692723.409999999</v>
      </c>
      <c r="I43" s="46">
        <f>H43/D43*100</f>
        <v>86.91848584415584</v>
      </c>
      <c r="J43" s="67">
        <f t="shared" si="9"/>
        <v>86.91848584415584</v>
      </c>
      <c r="K43" s="52">
        <f t="shared" si="10"/>
        <v>979055.8400000008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3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9"/>
        <v>100</v>
      </c>
      <c r="K44" s="52">
        <f t="shared" si="10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9"/>
        <v>100.00000000000016</v>
      </c>
      <c r="K45" s="52">
        <f t="shared" si="10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3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74420875.39000002</v>
      </c>
      <c r="I47" s="64">
        <f>H47/D47*100</f>
        <v>64.81045104598076</v>
      </c>
      <c r="J47" s="64">
        <f>H48/(L48+M48+N48+O48+P48+Q48+R48+S48+T48+U48+V48)*100</f>
        <v>66.54858126457367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74420875.39000002</v>
      </c>
      <c r="I48" s="48">
        <f>H48/D48*100</f>
        <v>64.81045104598076</v>
      </c>
      <c r="J48" s="68">
        <f>H48/(L48+M48+N48+O48+P48+Q48+R48+S48+T48+U48+V48)*100</f>
        <v>66.54858126457367</v>
      </c>
      <c r="K48" s="52">
        <f t="shared" si="10"/>
        <v>56606901.589999974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 aca="true" t="shared" si="18" ref="J49:J98">H49/(L49+M49+N49+O49+P49+Q49+R49+S49+T49+U49+V49)*100</f>
        <v>99.97009562848389</v>
      </c>
      <c r="K49" s="52">
        <f t="shared" si="10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9" ref="Y49:Y101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t="shared" si="18"/>
        <v>0</v>
      </c>
      <c r="K50" s="52">
        <f t="shared" si="10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9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10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9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8"/>
        <v>0</v>
      </c>
      <c r="K52" s="52">
        <f t="shared" si="10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9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8"/>
        <v>0</v>
      </c>
      <c r="K53" s="52">
        <f t="shared" si="10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9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8"/>
        <v>82.76946521739131</v>
      </c>
      <c r="K54" s="52">
        <f t="shared" si="10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9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8"/>
        <v>98.95684237288135</v>
      </c>
      <c r="K55" s="52">
        <f t="shared" si="10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10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9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8"/>
        <v>0</v>
      </c>
      <c r="K57" s="52">
        <f t="shared" si="10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9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8"/>
        <v>30</v>
      </c>
      <c r="K58" s="52">
        <f t="shared" si="10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9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8"/>
        <v>0</v>
      </c>
      <c r="K59" s="52">
        <f t="shared" si="10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9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10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9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8"/>
        <v>0</v>
      </c>
      <c r="K61" s="52">
        <f t="shared" si="10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8"/>
        <v>0</v>
      </c>
      <c r="K62" s="52">
        <f t="shared" si="10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9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8"/>
        <v>0</v>
      </c>
      <c r="K63" s="52">
        <f t="shared" si="10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8"/>
        <v>30</v>
      </c>
      <c r="K64" s="52">
        <f t="shared" si="10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8"/>
        <v>0</v>
      </c>
      <c r="K65" s="52">
        <f t="shared" si="10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7" t="s">
        <v>79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8"/>
        <v>100</v>
      </c>
      <c r="K66" s="52">
        <f t="shared" si="10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9"/>
        <v>0</v>
      </c>
    </row>
    <row r="67" spans="1:25" s="77" customFormat="1" ht="24.75" customHeight="1">
      <c r="A67" s="1"/>
      <c r="B67" s="29"/>
      <c r="C67" s="56" t="s">
        <v>80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8"/>
        <v>39.482256016108764</v>
      </c>
      <c r="K67" s="52">
        <f t="shared" si="10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9"/>
        <v>0</v>
      </c>
    </row>
    <row r="68" spans="1:25" s="77" customFormat="1" ht="26.25" customHeight="1">
      <c r="A68" s="1"/>
      <c r="B68" s="29"/>
      <c r="C68" s="58" t="s">
        <v>81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8"/>
        <v>16.477771999999998</v>
      </c>
      <c r="K68" s="52">
        <f t="shared" si="10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9"/>
        <v>0</v>
      </c>
    </row>
    <row r="69" spans="1:25" s="77" customFormat="1" ht="24.75" customHeight="1">
      <c r="A69" s="1"/>
      <c r="B69" s="29"/>
      <c r="C69" s="56" t="s">
        <v>82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8"/>
        <v>0</v>
      </c>
      <c r="K69" s="52">
        <f t="shared" si="10"/>
        <v>260000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98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>
        <f t="shared" si="18"/>
        <v>0</v>
      </c>
      <c r="K70" s="52">
        <f t="shared" si="10"/>
        <v>150000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83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5" t="s">
        <v>78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 t="shared" si="18"/>
        <v>38.84194357366771</v>
      </c>
      <c r="K72" s="52">
        <f t="shared" si="10"/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6182.05+6000000+1080000+1700000-1162569.24+62537.98+1721568.05</f>
        <v>9407718.840000002</v>
      </c>
      <c r="I73" s="25">
        <f>H73/D73*100</f>
        <v>48.14595107471853</v>
      </c>
      <c r="J73" s="67">
        <f t="shared" si="18"/>
        <v>48.44050591657989</v>
      </c>
      <c r="K73" s="52">
        <f t="shared" si="10"/>
        <v>12533463.209999999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9"/>
        <v>0</v>
      </c>
    </row>
    <row r="74" spans="1:25" s="77" customFormat="1" ht="22.5" customHeight="1">
      <c r="A74" s="1"/>
      <c r="B74" s="29"/>
      <c r="C74" s="31" t="s">
        <v>117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>
        <f t="shared" si="18"/>
        <v>0</v>
      </c>
      <c r="K74" s="52">
        <f t="shared" si="10"/>
        <v>150000</v>
      </c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9"/>
        <v>0</v>
      </c>
    </row>
    <row r="75" spans="1:25" s="77" customFormat="1" ht="21.75" customHeight="1">
      <c r="A75" s="1"/>
      <c r="B75" s="29"/>
      <c r="C75" s="55" t="s">
        <v>85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8"/>
        <v>48.50168</v>
      </c>
      <c r="K75" s="52">
        <f t="shared" si="10"/>
        <v>1991548.76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9"/>
        <v>0</v>
      </c>
    </row>
    <row r="76" spans="1:25" s="77" customFormat="1" ht="18.75" customHeight="1">
      <c r="A76" s="1"/>
      <c r="B76" s="29"/>
      <c r="C76" s="55" t="s">
        <v>86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8"/>
        <v>87.34227422965412</v>
      </c>
      <c r="K76" s="52">
        <f t="shared" si="10"/>
        <v>292966.4900000002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9"/>
        <v>0</v>
      </c>
    </row>
    <row r="77" spans="1:25" s="77" customFormat="1" ht="18.75" customHeight="1">
      <c r="A77" s="1"/>
      <c r="B77" s="29"/>
      <c r="C77" s="31" t="s">
        <v>32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8"/>
        <v>87.5597733227471</v>
      </c>
      <c r="K77" s="52">
        <f t="shared" si="10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9"/>
        <v>0</v>
      </c>
    </row>
    <row r="78" spans="1:25" s="77" customFormat="1" ht="19.5" customHeight="1">
      <c r="A78" s="1"/>
      <c r="B78" s="29"/>
      <c r="C78" s="31" t="s">
        <v>33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8"/>
        <v>31.614284000000005</v>
      </c>
      <c r="K78" s="52">
        <f t="shared" si="10"/>
        <v>2735428.6399999997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106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8"/>
        <v>0</v>
      </c>
      <c r="K79" s="52">
        <f t="shared" si="10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111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8"/>
        <v>0</v>
      </c>
      <c r="K80" s="52">
        <f t="shared" si="10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112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>
        <f>21124</f>
        <v>21124</v>
      </c>
      <c r="I81" s="46">
        <f>H81/D81*100</f>
        <v>26.405</v>
      </c>
      <c r="J81" s="67">
        <f t="shared" si="18"/>
        <v>26.405</v>
      </c>
      <c r="K81" s="52">
        <f t="shared" si="10"/>
        <v>138876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9"/>
        <v>0</v>
      </c>
    </row>
    <row r="82" spans="1:25" s="77" customFormat="1" ht="40.5" customHeight="1">
      <c r="A82" s="1"/>
      <c r="B82" s="29"/>
      <c r="C82" s="55" t="s">
        <v>34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8"/>
        <v>0</v>
      </c>
      <c r="K82" s="52">
        <f t="shared" si="10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9"/>
        <v>0</v>
      </c>
    </row>
    <row r="83" spans="1:26" s="77" customFormat="1" ht="42" customHeight="1">
      <c r="A83" s="1"/>
      <c r="B83" s="29"/>
      <c r="C83" s="55" t="s">
        <v>115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32">
        <f>1400000+4300000+1082142+1437858+23357.42+1714649.98+3000000+31555.91+92107+2668598.4+1161297.6+55871.32+56576.61</f>
        <v>17024014.240000002</v>
      </c>
      <c r="I83" s="46">
        <f>H83/D83*100</f>
        <v>91.00344384455018</v>
      </c>
      <c r="J83" s="67">
        <f t="shared" si="18"/>
        <v>91.39428915015839</v>
      </c>
      <c r="K83" s="52">
        <f t="shared" si="10"/>
        <v>8480485.759999998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9"/>
        <v>0</v>
      </c>
      <c r="Z83" s="60">
        <v>1000000</v>
      </c>
    </row>
    <row r="84" spans="1:25" s="77" customFormat="1" ht="40.5" customHeight="1">
      <c r="A84" s="1"/>
      <c r="B84" s="29"/>
      <c r="C84" s="31" t="s">
        <v>35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8"/>
        <v>82.10184325215685</v>
      </c>
      <c r="K84" s="52">
        <f t="shared" si="10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36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8"/>
        <v>44.439665354330714</v>
      </c>
      <c r="K85" s="52">
        <f t="shared" si="10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87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13429+7850000+306023.62+885285.6+1757858.8+137329.67+2000000+3430424.4+44980.76+1526696.4+20069.81+1128035.73+685593.6+10647.49+148666.8+4855.48+1000000+592454.4</f>
        <v>21542351.56</v>
      </c>
      <c r="I86" s="46">
        <f>H86/D86*100</f>
        <v>97.69773950113378</v>
      </c>
      <c r="J86" s="67">
        <f t="shared" si="18"/>
        <v>97.69773950113378</v>
      </c>
      <c r="K86" s="52">
        <f t="shared" si="10"/>
        <v>1532648.4400000013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9"/>
        <v>0</v>
      </c>
    </row>
    <row r="87" spans="1:25" s="77" customFormat="1" ht="22.5" customHeight="1">
      <c r="A87" s="1"/>
      <c r="B87" s="29"/>
      <c r="C87" s="31" t="s">
        <v>37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8"/>
        <v>0</v>
      </c>
      <c r="K87" s="52">
        <f t="shared" si="10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9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8"/>
        <v>0</v>
      </c>
      <c r="K88" s="52">
        <f t="shared" si="10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9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8"/>
        <v>0</v>
      </c>
      <c r="K89" s="52">
        <f t="shared" si="10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88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5265.6+5180849.77</f>
        <v>5186115.369999999</v>
      </c>
      <c r="I90" s="25">
        <f>H90/D90*100</f>
        <v>49.17614036989496</v>
      </c>
      <c r="J90" s="67">
        <f t="shared" si="18"/>
        <v>51.222679696180684</v>
      </c>
      <c r="K90" s="52">
        <f aca="true" t="shared" si="22" ref="K90:K99">L90+M90+N90+O90+P90+Q90+R90+S90+T90+T90+U90+V90-H90</f>
        <v>3687771.130000001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89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142252.63+432941+1478765</f>
        <v>2053958.63</v>
      </c>
      <c r="I91" s="46">
        <f>H91/D91*100</f>
        <v>57.29152966444451</v>
      </c>
      <c r="J91" s="67">
        <f t="shared" si="18"/>
        <v>57.30347546747932</v>
      </c>
      <c r="K91" s="52">
        <f t="shared" si="22"/>
        <v>3599544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90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8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91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8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92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139785.59+164838.36+4545.63+134831.92+1999.26</f>
        <v>446000.76</v>
      </c>
      <c r="I94" s="46">
        <f>H94/D94*100</f>
        <v>82.89976951672863</v>
      </c>
      <c r="J94" s="67">
        <f t="shared" si="18"/>
        <v>82.89976951672863</v>
      </c>
      <c r="K94" s="52">
        <f t="shared" si="22"/>
        <v>271999.24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9"/>
        <v>0</v>
      </c>
    </row>
    <row r="95" spans="1:25" s="77" customFormat="1" ht="21" customHeight="1">
      <c r="A95" s="1"/>
      <c r="B95" s="29"/>
      <c r="C95" s="55" t="s">
        <v>93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8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9"/>
        <v>0</v>
      </c>
    </row>
    <row r="96" spans="1:25" s="77" customFormat="1" ht="26.25" customHeight="1">
      <c r="A96" s="1"/>
      <c r="B96" s="29"/>
      <c r="C96" s="55" t="s">
        <v>94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8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9"/>
        <v>0</v>
      </c>
    </row>
    <row r="97" spans="1:25" s="77" customFormat="1" ht="22.5" customHeight="1">
      <c r="A97" s="1"/>
      <c r="B97" s="29"/>
      <c r="C97" s="56" t="s">
        <v>95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8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9"/>
        <v>0</v>
      </c>
    </row>
    <row r="98" spans="1:25" s="77" customFormat="1" ht="22.5" customHeight="1">
      <c r="A98" s="1"/>
      <c r="B98" s="29"/>
      <c r="C98" s="55" t="s">
        <v>96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8"/>
        <v>0</v>
      </c>
      <c r="K98" s="52">
        <f t="shared" si="22"/>
        <v>1181074.46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9"/>
        <v>0</v>
      </c>
    </row>
    <row r="99" spans="1:25" ht="18.75">
      <c r="A99" s="33"/>
      <c r="B99" s="18"/>
      <c r="C99" s="34" t="s">
        <v>9</v>
      </c>
      <c r="D99" s="20">
        <f>D8+D47</f>
        <v>274034458.07</v>
      </c>
      <c r="E99" s="20">
        <f>E8+E47</f>
        <v>44712047.07</v>
      </c>
      <c r="F99" s="20">
        <f>F8+F47</f>
        <v>229322411</v>
      </c>
      <c r="G99" s="20">
        <f>G8+G47</f>
        <v>229322411</v>
      </c>
      <c r="H99" s="20">
        <f>H8+H47</f>
        <v>219610714.31000003</v>
      </c>
      <c r="I99" s="44">
        <f>H99/D99*100</f>
        <v>80.13981739986224</v>
      </c>
      <c r="J99" s="44">
        <f>H99/(L99+M99+N99+O99+P99+Q99+R99+S99+T99+U99+V99)*100</f>
        <v>85.42593683684323</v>
      </c>
      <c r="K99" s="52">
        <f t="shared" si="22"/>
        <v>76458153.53999987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35148965.41</v>
      </c>
      <c r="V99" s="20">
        <f t="shared" si="23"/>
        <v>15676775.779999997</v>
      </c>
      <c r="W99" s="20">
        <f t="shared" si="23"/>
        <v>16957131.86</v>
      </c>
      <c r="X99" s="20">
        <f t="shared" si="23"/>
        <v>274034458.07</v>
      </c>
      <c r="Y99" s="69">
        <f>D99-X99</f>
        <v>0</v>
      </c>
    </row>
    <row r="100" spans="1:25" ht="18.75" hidden="1">
      <c r="A100" s="38" t="s">
        <v>38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9"/>
        <v>0</v>
      </c>
    </row>
    <row r="101" spans="1:25" ht="18.75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9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2016-11-15T15:14:34Z</dcterms:modified>
  <cp:category/>
  <cp:version/>
  <cp:contentType/>
  <cp:contentStatus/>
</cp:coreProperties>
</file>